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4400" windowHeight="6210"/>
  </bookViews>
  <sheets>
    <sheet name="Sheet1" sheetId="1" r:id="rId1"/>
    <sheet name="Sheet2" sheetId="2" r:id="rId2"/>
    <sheet name="Sheet3" sheetId="3" r:id="rId3"/>
  </sheets>
  <definedNames>
    <definedName name="_xlnm.Sheet_Title" localSheetId="0">"Sheet1"</definedName>
    <definedName name="_xlnm.Print_Area" localSheetId="0">#REF!</definedName>
    <definedName name="_xlnm.Sheet_Title" localSheetId="1">"Sheet2"</definedName>
    <definedName name="_xlnm.Print_Area" localSheetId="1">#REF!</definedName>
    <definedName name="_xlnm.Sheet_Title" localSheetId="2">"Sheet3"</definedName>
    <definedName name="_xlnm.Print_Area" localSheetId="2">#REF!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<sst xmlns="http://schemas.openxmlformats.org/spreadsheetml/2006/main" uniqueCount="30" count="30">
  <si>
    <t>N</t>
  </si>
  <si>
    <t>static incline torque</t>
  </si>
  <si>
    <t>km/hr</t>
  </si>
  <si>
    <t>m/s</t>
  </si>
  <si>
    <t>rpm</t>
  </si>
  <si>
    <t>W</t>
  </si>
  <si>
    <t>angle</t>
  </si>
  <si>
    <t>degree</t>
  </si>
  <si>
    <t>F</t>
  </si>
  <si>
    <t>(total force to be applied by wheels)</t>
  </si>
  <si>
    <t>T</t>
  </si>
  <si>
    <t>N.m</t>
  </si>
  <si>
    <t>(total torque at wheel hubs)</t>
  </si>
  <si>
    <t>T/motor</t>
  </si>
  <si>
    <t>cruise drag</t>
  </si>
  <si>
    <t>A</t>
  </si>
  <si>
    <t>m^2</t>
  </si>
  <si>
    <t>Cd</t>
  </si>
  <si>
    <t>rho</t>
  </si>
  <si>
    <t>kg/m^3</t>
  </si>
  <si>
    <t>static torque</t>
  </si>
  <si>
    <t>P</t>
  </si>
  <si>
    <t>cruise power</t>
  </si>
  <si>
    <t>cruise torque</t>
  </si>
  <si>
    <t>cruise rpm</t>
  </si>
  <si>
    <t>cruise incline torque</t>
  </si>
  <si>
    <t>max rpm</t>
  </si>
  <si>
    <t>incline cruise power</t>
  </si>
  <si>
    <t>(at least 5 minutes)</t>
  </si>
  <si>
    <t>incline cruise torque</t>
  </si>
</sst>
</file>

<file path=xl/styles.xml><?xml version="1.0" encoding="utf-8"?>
<styleSheet xmlns="http://schemas.openxmlformats.org/spreadsheetml/2006/main">
  <numFmts count="1">
    <numFmt formatCode="0.0" numFmtId="100"/>
  </numFmts>
  <fonts count="3">
    <font>
      <b val="0"/>
      <i val="0"/>
      <u val="none"/>
      <color rgb="FF000000"/>
      <name val="Sans"/>
      <vertAlign val="baseline"/>
      <sz val="10"/>
      <strike val="0"/>
    </font>
    <font>
      <b val="1"/>
      <i val="0"/>
      <u val="none"/>
      <color rgb="FF000000"/>
      <name val="Sans"/>
      <vertAlign val="baseline"/>
      <sz val="10"/>
      <strike val="0"/>
    </font>
    <font>
      <b val="1"/>
      <i val="0"/>
      <u val="singl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  <protection locked="1" hidden="0"/>
    </xf>
  </cellStyleXfs>
  <cellXfs count="4">
    <xf applyAlignment="1" applyBorder="1" applyFont="1" applyFill="1" applyNumberFormat="1" fontId="0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  <protection locked="1" hidden="0"/>
    </xf>
    <xf applyAlignment="1" applyBorder="1" applyFont="1" applyFill="1" applyNumberFormat="1" fontId="2" fillId="0" borderId="0" numFmtId="0" xfId="0">
      <alignment horizontal="general" vertical="bottom" wrapText="0" shrinkToFit="0" textRotation="0" indent="0"/>
      <protection locked="1" hidden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M41"/>
  <sheetViews>
    <sheetView workbookViewId="0" tabSelected="1">
      <selection activeCell="B6" sqref="B6"/>
    </sheetView>
  </sheetViews>
  <sheetFormatPr defaultRowHeight="13.5"/>
  <cols>
    <col min="1" max="1" style="0" width="25.855588942307694" customWidth="1"/>
    <col min="2" max="2" style="1" width="13.284915865384617" customWidth="1"/>
    <col min="3" max="3" style="0" width="9.142307692307693"/>
    <col min="4" max="4" style="0" width="19.570252403846155" bestFit="1" customWidth="1"/>
    <col min="5" max="5" style="0" width="9.142307692307693"/>
    <col min="6" max="6" style="0" width="19.570252403846155" bestFit="1" customWidth="1"/>
    <col min="7" max="7" style="0" width="9.142307692307693"/>
    <col min="8" max="8" style="0" width="13.570612980769232" customWidth="1"/>
    <col min="9" max="9" style="0" width="9.142307692307693"/>
    <col min="10" max="10" style="0" width="20.713040865384617" bestFit="1" customWidth="1"/>
    <col min="11" max="11" style="0" width="9.142307692307693"/>
    <col min="12" max="12" style="0" width="20.713040865384617" bestFit="1" customWidth="1"/>
    <col min="13" max="256" style="0" width="9.142307692307693"/>
  </cols>
  <sheetData>
    <row r="1" spans="1:13">
      <c r="A1" s="2" t="inlineStr">
        <is>
          <t>Laden weight</t>
        </is>
      </c>
      <c r="B1">
        <v>2800</v>
      </c>
      <c r="C1" s="2" t="inlineStr">
        <is>
          <t>kg</t>
        </is>
      </c>
      <c r="D1">
        <f>B1*9.8000000000000007</f>
        <v>27440.000000000004</v>
      </c>
      <c r="E1" s="2" t="s">
        <v>0</v>
      </c>
      <c r="F1" s="2"/>
      <c r="I1" s="3" t="s">
        <v>1</v>
      </c>
    </row>
    <row r="2" spans="1:13">
      <c r="A2" s="2" t="inlineStr">
        <is>
          <t>Cruising speed</t>
        </is>
      </c>
      <c r="B2">
        <v>120</v>
      </c>
      <c r="C2" s="2" t="s">
        <v>2</v>
      </c>
      <c r="D2">
        <f>B2*1000/60/60</f>
        <v>33.333333333333336</v>
      </c>
      <c r="E2" s="2" t="s">
        <v>3</v>
      </c>
      <c r="F2">
        <f>D2/F5*60</f>
        <v>819.07746946577811</v>
      </c>
      <c r="G2" s="2" t="s">
        <v>4</v>
      </c>
      <c r="I2" s="2" t="s">
        <v>5</v>
      </c>
      <c r="J2">
        <f>$D$1</f>
        <v>27440.000000000004</v>
      </c>
      <c r="K2" s="2" t="s">
        <v>0</v>
      </c>
    </row>
    <row r="3" spans="1:13">
      <c r="A3" s="2" t="inlineStr">
        <is>
          <t>Max speed</t>
        </is>
      </c>
      <c r="B3">
        <v>140</v>
      </c>
      <c r="C3" s="2" t="s">
        <v>2</v>
      </c>
      <c r="D3">
        <f>B3*1000/60/60</f>
        <v>38.888888888888893</v>
      </c>
      <c r="E3" s="2" t="s">
        <v>3</v>
      </c>
      <c r="F3">
        <f>D3/F5*60</f>
        <v>955.59038104340789</v>
      </c>
      <c r="G3" s="2" t="s">
        <v>4</v>
      </c>
      <c r="I3" s="2" t="s">
        <v>6</v>
      </c>
      <c r="J3">
        <f>B6</f>
        <v>40</v>
      </c>
      <c r="K3" s="2" t="s">
        <v>7</v>
      </c>
      <c r="L3">
        <f>J3*PI()/180</f>
        <v>0.69813170079773179</v>
      </c>
      <c r="M3" t="inlineStr">
        <is>
          <t>radians</t>
        </is>
      </c>
    </row>
    <row r="4" spans="1:13">
      <c r="A4" s="2" t="inlineStr">
        <is>
          <t>Wheel diameter</t>
        </is>
      </c>
      <c r="B4">
        <f>30.600000000000001*25.399999999999999</f>
        <v>777.24000000000001</v>
      </c>
      <c r="C4" s="2" t="inlineStr">
        <is>
          <t>mm</t>
        </is>
      </c>
      <c r="D4">
        <f>B4/1000</f>
        <v>0.77724000000000004</v>
      </c>
      <c r="E4" s="2" t="inlineStr">
        <is>
          <t>m</t>
        </is>
      </c>
      <c r="F4">
        <f>D4/2</f>
        <v>0.38862000000000002</v>
      </c>
      <c r="G4" s="2" t="inlineStr">
        <is>
          <t>(radius, m)</t>
        </is>
      </c>
      <c r="I4" s="2" t="s">
        <v>8</v>
      </c>
      <c r="J4">
        <f>SIN(L3)*J2</f>
        <v>17638.092009798638</v>
      </c>
      <c r="K4" s="2" t="s">
        <v>0</v>
      </c>
      <c r="L4" t="s">
        <v>9</v>
      </c>
    </row>
    <row r="5" spans="1:13">
      <c r="A5" s="2" t="inlineStr">
        <is>
          <t>max cruise gradeient</t>
        </is>
      </c>
      <c r="B5">
        <v>3.7999999999999998</v>
      </c>
      <c r="C5" s="2" t="s">
        <v>7</v>
      </c>
      <c r="D5" t="inlineStr">
        <is>
          <t>(7%)</t>
        </is>
      </c>
      <c r="F5">
        <f>PI()*D4</f>
        <v>2.4417714740761309</v>
      </c>
      <c r="G5" s="2" t="inlineStr">
        <is>
          <t>(circumference, m)</t>
        </is>
      </c>
      <c r="I5" s="2" t="s">
        <v>10</v>
      </c>
      <c r="J5">
        <f>J4*$F$4</f>
        <v>6854.5153168479474</v>
      </c>
      <c r="K5" s="2" t="s">
        <v>11</v>
      </c>
      <c r="L5" t="s">
        <v>12</v>
      </c>
    </row>
    <row r="6" spans="1:13">
      <c r="A6" s="2" t="inlineStr">
        <is>
          <t>max static gradient</t>
        </is>
      </c>
      <c r="B6">
        <v>40</v>
      </c>
      <c r="C6" s="2" t="s">
        <v>7</v>
      </c>
      <c r="I6" s="2" t="s">
        <v>13</v>
      </c>
      <c r="J6">
        <f>J5/$B$7/$B$8</f>
        <v>1713.6288292119868</v>
      </c>
      <c r="K6" s="2" t="s">
        <v>11</v>
      </c>
    </row>
    <row r="7" spans="1:13">
      <c r="A7" s="2" t="inlineStr">
        <is>
          <t>nr of motors</t>
        </is>
      </c>
      <c r="B7">
        <v>4</v>
      </c>
    </row>
    <row r="8" spans="1:13">
      <c r="A8" s="2" t="inlineStr">
        <is>
          <t>final drive</t>
        </is>
      </c>
      <c r="B8">
        <v>1</v>
      </c>
      <c r="C8" s="2" t="inlineStr">
        <is>
          <t>:1</t>
        </is>
      </c>
    </row>
    <row r="10" spans="1:13">
      <c r="I10" s="3" t="s">
        <v>14</v>
      </c>
    </row>
    <row r="11" spans="1:13">
      <c r="I11" s="2" t="s">
        <v>15</v>
      </c>
      <c r="J11">
        <f>1.875*1.6899999999999999</f>
        <v>3.1687499999999997</v>
      </c>
      <c r="K11" s="2" t="s">
        <v>16</v>
      </c>
    </row>
    <row r="12" spans="1:13">
      <c r="I12" s="2" t="s">
        <v>17</v>
      </c>
      <c r="J12">
        <v>0.47499999999999998</v>
      </c>
      <c r="K12" s="2"/>
    </row>
    <row r="13" spans="1:13">
      <c r="I13" s="2" t="s">
        <v>18</v>
      </c>
      <c r="J13">
        <v>1.2250000000000001</v>
      </c>
      <c r="K13" s="2" t="s">
        <v>19</v>
      </c>
    </row>
    <row r="14" spans="1:13">
      <c r="A14" s="3" t="inlineStr">
        <is>
          <t>hub motor (x4)</t>
        </is>
      </c>
      <c r="E14" t="inlineStr">
        <is>
          <t>cross check torque/power</t>
        </is>
      </c>
      <c r="I14" s="2" t="s">
        <v>8</v>
      </c>
      <c r="J14">
        <f>0.5*J13*J12*J11*D2*D2</f>
        <v>1024.3424479166667</v>
      </c>
      <c r="K14" s="2" t="s">
        <v>0</v>
      </c>
      <c r="L14" t="inlineStr">
        <is>
          <t>1/2.Cd.rho.A.V^2</t>
        </is>
      </c>
    </row>
    <row r="15" spans="1:13">
      <c r="A15" s="2" t="s">
        <v>20</v>
      </c>
      <c r="B15">
        <f>J6</f>
        <v>1713.6288292119868</v>
      </c>
      <c r="C15" s="2" t="s">
        <v>11</v>
      </c>
      <c r="I15" s="2" t="s">
        <v>21</v>
      </c>
      <c r="J15">
        <f>J14*D2</f>
        <v>34144.748263888891</v>
      </c>
      <c r="K15" s="2" t="s">
        <v>5</v>
      </c>
      <c r="L15" t="inlineStr">
        <is>
          <t>(~34kW)</t>
        </is>
      </c>
    </row>
    <row r="16" spans="1:13">
      <c r="A16" s="2" t="s">
        <v>22</v>
      </c>
      <c r="B16">
        <f>J15/$B$7</f>
        <v>8536.1870659722226</v>
      </c>
      <c r="C16" s="2" t="s">
        <v>5</v>
      </c>
      <c r="I16" s="2" t="s">
        <v>10</v>
      </c>
      <c r="J16">
        <f>J14*F4</f>
        <v>398.07996210937506</v>
      </c>
      <c r="K16" s="2" t="s">
        <v>11</v>
      </c>
    </row>
    <row r="17" spans="1:13">
      <c r="A17" s="2" t="s">
        <v>23</v>
      </c>
      <c r="B17">
        <f>J16/$B$7/$B$8</f>
        <v>99.519990527343765</v>
      </c>
      <c r="C17" s="2" t="s">
        <v>11</v>
      </c>
      <c r="E17" s="1">
        <f>B17*B18/9.5488</f>
        <v>8536.6309905323105</v>
      </c>
    </row>
    <row r="18" spans="1:13">
      <c r="A18" s="2" t="s">
        <v>24</v>
      </c>
      <c r="B18">
        <f>F2*B8</f>
        <v>819.07746946577811</v>
      </c>
      <c r="I18" s="3" t="s">
        <v>25</v>
      </c>
    </row>
    <row r="19" spans="1:13">
      <c r="A19" s="2" t="s">
        <v>26</v>
      </c>
      <c r="B19">
        <f>F3*$B$8</f>
        <v>955.59038104340789</v>
      </c>
      <c r="I19" s="2" t="s">
        <v>5</v>
      </c>
      <c r="J19">
        <f>$D$1</f>
        <v>27440.000000000004</v>
      </c>
      <c r="K19" s="2" t="s">
        <v>0</v>
      </c>
    </row>
    <row r="20" spans="1:13">
      <c r="A20" s="2" t="s">
        <v>27</v>
      </c>
      <c r="B20">
        <f>B16+J24/$B$7</f>
        <v>23690.818957438925</v>
      </c>
      <c r="C20" s="2" t="s">
        <v>5</v>
      </c>
      <c r="D20" t="s">
        <v>28</v>
      </c>
      <c r="I20" s="2" t="s">
        <v>6</v>
      </c>
      <c r="J20">
        <f>B5</f>
        <v>3.7999999999999998</v>
      </c>
      <c r="K20" s="2" t="s">
        <v>7</v>
      </c>
      <c r="L20">
        <f>J20*PI()/180</f>
        <v>0.066322511575784518</v>
      </c>
    </row>
    <row r="21" spans="1:13">
      <c r="A21" s="2" t="s">
        <v>29</v>
      </c>
      <c r="B21">
        <f>B17+J23</f>
        <v>276.20178189719741</v>
      </c>
      <c r="C21" s="2" t="s">
        <v>11</v>
      </c>
      <c r="D21" t="s">
        <v>28</v>
      </c>
      <c r="E21" s="1">
        <f>B21*B18/9.5488</f>
        <v>23692.050998899886</v>
      </c>
      <c r="I21" s="2" t="s">
        <v>8</v>
      </c>
      <c r="J21">
        <f>SIN(L20)*J19</f>
        <v>1818.555826976004</v>
      </c>
      <c r="K21" s="2" t="s">
        <v>0</v>
      </c>
      <c r="L21" t="s">
        <v>9</v>
      </c>
    </row>
    <row r="22" spans="1:13">
      <c r="I22" s="2" t="s">
        <v>10</v>
      </c>
      <c r="J22">
        <f>J21*$F$4</f>
        <v>706.72716547941468</v>
      </c>
      <c r="K22" s="2" t="s">
        <v>11</v>
      </c>
      <c r="L22" t="s">
        <v>12</v>
      </c>
    </row>
    <row r="23" spans="1:13">
      <c r="I23" s="2" t="s">
        <v>13</v>
      </c>
      <c r="J23">
        <f>J22/$B$7/$B$8</f>
        <v>176.68179136985367</v>
      </c>
      <c r="K23" s="2" t="s">
        <v>11</v>
      </c>
    </row>
    <row r="24" spans="1:13">
      <c r="A24" s="3" t="inlineStr">
        <is>
          <t>axel motor (x2)</t>
        </is>
      </c>
      <c r="I24" s="2" t="s">
        <v>21</v>
      </c>
      <c r="J24">
        <f>J21*D2</f>
        <v>60618.527565866803</v>
      </c>
      <c r="K24" s="2" t="s">
        <v>5</v>
      </c>
    </row>
    <row r="25" spans="1:13">
      <c r="A25" s="2" t="s">
        <v>20</v>
      </c>
      <c r="B25">
        <v>835.91650205462781</v>
      </c>
      <c r="C25" s="2" t="s">
        <v>11</v>
      </c>
    </row>
    <row r="26" spans="1:13">
      <c r="A26" s="2" t="s">
        <v>22</v>
      </c>
      <c r="B26">
        <v>17072.374131944445</v>
      </c>
      <c r="C26" s="2" t="s">
        <v>5</v>
      </c>
    </row>
    <row r="27" spans="1:13">
      <c r="A27" s="2" t="s">
        <v>23</v>
      </c>
      <c r="B27">
        <v>48.546336842606721</v>
      </c>
      <c r="C27" s="2" t="s">
        <v>11</v>
      </c>
      <c r="E27" s="1">
        <f>B27*B28/9.5488</f>
        <v>17073.261981064621</v>
      </c>
    </row>
    <row r="28" spans="1:13">
      <c r="A28" s="2" t="s">
        <v>24</v>
      </c>
      <c r="B28">
        <v>3358.2176248096898</v>
      </c>
      <c r="C28" s="2"/>
    </row>
    <row r="29" spans="1:13">
      <c r="A29" s="2" t="s">
        <v>26</v>
      </c>
      <c r="B29">
        <v>3917.9205622779718</v>
      </c>
      <c r="C29" s="2"/>
    </row>
    <row r="30" spans="1:13">
      <c r="A30" s="2" t="s">
        <v>27</v>
      </c>
      <c r="B30">
        <v>47381.637914877851</v>
      </c>
      <c r="C30" s="2" t="s">
        <v>5</v>
      </c>
      <c r="D30" t="s">
        <v>28</v>
      </c>
    </row>
    <row r="31" spans="1:13">
      <c r="A31" s="2" t="s">
        <v>29</v>
      </c>
      <c r="B31">
        <v>134.73257653521827</v>
      </c>
      <c r="C31" s="2" t="s">
        <v>11</v>
      </c>
      <c r="D31" t="s">
        <v>28</v>
      </c>
      <c r="E31" s="1">
        <f>B31*B28/9.5488</f>
        <v>47384.101997799771</v>
      </c>
    </row>
    <row r="34" spans="1:13">
      <c r="A34" s="3" t="inlineStr">
        <is>
          <t>engine replacement (using transfer case) (x1)</t>
        </is>
      </c>
    </row>
    <row r="35" spans="1:13">
      <c r="A35" s="2" t="s">
        <v>20</v>
      </c>
      <c r="B35">
        <f>B25</f>
        <v>835.91650205462781</v>
      </c>
      <c r="C35" s="2" t="s">
        <v>11</v>
      </c>
    </row>
    <row r="36" spans="1:13">
      <c r="A36" s="2" t="s">
        <v>22</v>
      </c>
      <c r="B36">
        <f>B26*2</f>
        <v>34144.748263888891</v>
      </c>
      <c r="C36" s="2" t="s">
        <v>5</v>
      </c>
    </row>
    <row r="37" spans="1:13">
      <c r="A37" s="2" t="s">
        <v>23</v>
      </c>
      <c r="B37">
        <f>B27*2</f>
        <v>97.092673685213441</v>
      </c>
      <c r="C37" s="2" t="s">
        <v>11</v>
      </c>
    </row>
    <row r="38" spans="1:13">
      <c r="A38" s="2" t="s">
        <v>24</v>
      </c>
      <c r="B38">
        <f>B28</f>
        <v>3358.2176248096898</v>
      </c>
      <c r="C38" s="2"/>
    </row>
    <row r="39" spans="1:13">
      <c r="A39" s="2" t="s">
        <v>26</v>
      </c>
      <c r="B39">
        <f>B29</f>
        <v>3917.9205622779718</v>
      </c>
      <c r="C39" s="2"/>
    </row>
    <row r="40" spans="1:13">
      <c r="A40" s="2" t="s">
        <v>27</v>
      </c>
      <c r="B40">
        <f>B30*2</f>
        <v>94763.275829755701</v>
      </c>
      <c r="C40" s="2" t="s">
        <v>5</v>
      </c>
      <c r="D40" t="s">
        <v>28</v>
      </c>
    </row>
    <row r="41" spans="1:13">
      <c r="A41" s="2" t="s">
        <v>29</v>
      </c>
      <c r="B41">
        <f>B31*2</f>
        <v>269.46515307043654</v>
      </c>
      <c r="C41" s="2" t="s">
        <v>11</v>
      </c>
      <c r="D41" t="s">
        <v>28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3.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3.5"/>
  <cols>
    <col min="1" max="1" style="0" width="9.142307692307693"/>
    <col min="2" max="256" style="0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1.1251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2022-12-15T19:43:01Z</dcterms:modified>
  <dcterms:created xsi:type="dcterms:W3CDTF">2022-12-15T17:41:49Z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